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43E0E297-E6B5-4C36-B144-0D00AB80B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PLET B-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8" i="3" l="1"/>
  <c r="AG48" i="3"/>
  <c r="D4" i="3"/>
  <c r="E4" i="3"/>
  <c r="F4" i="3"/>
  <c r="H4" i="3"/>
  <c r="I4" i="3"/>
  <c r="L4" i="3"/>
  <c r="M4" i="3"/>
  <c r="N4" i="3"/>
  <c r="F5" i="3"/>
  <c r="H5" i="3"/>
  <c r="N5" i="3"/>
  <c r="F6" i="3"/>
  <c r="H6" i="3"/>
  <c r="I6" i="3"/>
  <c r="L6" i="3"/>
  <c r="N6" i="3"/>
  <c r="H7" i="3"/>
  <c r="L7" i="3"/>
  <c r="F8" i="3"/>
  <c r="H8" i="3"/>
  <c r="I8" i="3"/>
  <c r="F9" i="3"/>
  <c r="H9" i="3"/>
  <c r="F10" i="3"/>
  <c r="F11" i="3"/>
  <c r="F13" i="3"/>
  <c r="H13" i="3"/>
  <c r="F15" i="3"/>
  <c r="H15" i="3"/>
  <c r="L15" i="3"/>
  <c r="N15" i="3"/>
  <c r="F19" i="3"/>
  <c r="H19" i="3"/>
  <c r="L19" i="3"/>
  <c r="N19" i="3"/>
  <c r="N20" i="3"/>
  <c r="D21" i="3"/>
  <c r="E21" i="3"/>
  <c r="G21" i="3"/>
  <c r="L21" i="3"/>
  <c r="M21" i="3"/>
  <c r="N21" i="3"/>
  <c r="D23" i="3"/>
  <c r="I23" i="3"/>
  <c r="L23" i="3"/>
  <c r="N23" i="3"/>
  <c r="F24" i="3"/>
  <c r="H24" i="3"/>
  <c r="N24" i="3"/>
  <c r="D25" i="3"/>
  <c r="F25" i="3"/>
  <c r="L26" i="3"/>
  <c r="M27" i="3"/>
  <c r="L28" i="3"/>
  <c r="F29" i="3"/>
  <c r="L29" i="3"/>
  <c r="F30" i="3"/>
  <c r="H30" i="3"/>
  <c r="L30" i="3"/>
  <c r="N30" i="3"/>
  <c r="L31" i="3"/>
  <c r="N31" i="3"/>
  <c r="D32" i="3"/>
  <c r="G34" i="3"/>
  <c r="D36" i="3"/>
  <c r="F36" i="3"/>
  <c r="H36" i="3"/>
  <c r="F37" i="3"/>
  <c r="H40" i="3"/>
  <c r="L42" i="3"/>
  <c r="M42" i="3"/>
  <c r="N42" i="3"/>
  <c r="D43" i="3"/>
  <c r="F43" i="3"/>
  <c r="H43" i="3"/>
  <c r="N48" i="3"/>
  <c r="M48" i="3"/>
  <c r="L48" i="3"/>
  <c r="K48" i="3"/>
  <c r="J48" i="3"/>
  <c r="I48" i="3"/>
  <c r="H48" i="3"/>
  <c r="G48" i="3"/>
  <c r="F48" i="3"/>
  <c r="E48" i="3"/>
  <c r="D48" i="3"/>
  <c r="N47" i="3"/>
  <c r="M47" i="3"/>
  <c r="L47" i="3"/>
  <c r="K47" i="3"/>
  <c r="J47" i="3"/>
  <c r="I47" i="3"/>
  <c r="H47" i="3"/>
  <c r="G47" i="3"/>
  <c r="F47" i="3"/>
  <c r="E47" i="3"/>
  <c r="D47" i="3"/>
  <c r="L46" i="3"/>
  <c r="H46" i="3"/>
  <c r="F46" i="3"/>
  <c r="E46" i="3"/>
  <c r="D46" i="3"/>
  <c r="N45" i="3"/>
  <c r="D45" i="3"/>
  <c r="AF48" i="3" l="1"/>
  <c r="AH4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ilości z 2021 zwiększone o 10%</t>
        </r>
      </text>
    </comment>
    <comment ref="AC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ilości z 2021 zwiększone o 10%</t>
        </r>
      </text>
    </comment>
    <comment ref="AD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ceny z 2021 zwiększone o 20%
</t>
        </r>
      </text>
    </comment>
    <comment ref="AD4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robocizna 24,00 zł; koszty pośrednie 65%; zysk 11%
</t>
        </r>
      </text>
    </comment>
    <comment ref="AB4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materiałów i sprzętu z 2021 zwiększona o 20%</t>
        </r>
      </text>
    </comment>
    <comment ref="AC4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materiałów i sprzętu z 2021 zwiększona o 20%</t>
        </r>
      </text>
    </comment>
  </commentList>
</comments>
</file>

<file path=xl/sharedStrings.xml><?xml version="1.0" encoding="utf-8"?>
<sst xmlns="http://schemas.openxmlformats.org/spreadsheetml/2006/main" count="112" uniqueCount="71">
  <si>
    <t>przepchanie kanalizacji</t>
  </si>
  <si>
    <t>mb</t>
  </si>
  <si>
    <t>przepychanie ubikacji ogólnej</t>
  </si>
  <si>
    <t>szt</t>
  </si>
  <si>
    <t>uszczelnienie instal. Wodnej oraz wymiana łącznika</t>
  </si>
  <si>
    <t>uszczelnienie instalacji kanalizacyjnej</t>
  </si>
  <si>
    <t>odmrożenie instalacji wodnej</t>
  </si>
  <si>
    <t>odmrożenie instalacji kanalizacyjnej</t>
  </si>
  <si>
    <t>naprawa spłuczki</t>
  </si>
  <si>
    <t>wymiana lejka gumowego</t>
  </si>
  <si>
    <t>wymiana węzyka</t>
  </si>
  <si>
    <t>wykonanie ocieplenia zdroju ogólnego</t>
  </si>
  <si>
    <t>sprawdzenie stanu wodomierza</t>
  </si>
  <si>
    <t>naprawa zaworu instalacji wodnej</t>
  </si>
  <si>
    <t>naprawa zdroju ogólnego</t>
  </si>
  <si>
    <t>wymiana zdroju</t>
  </si>
  <si>
    <t>odmrożenie zdroju ogólnego</t>
  </si>
  <si>
    <t>wymiana wodomierza</t>
  </si>
  <si>
    <t>czyszczenie wodomierza</t>
  </si>
  <si>
    <t>czyszczenie studzienek wodomierzowych</t>
  </si>
  <si>
    <t>demontaż i montaż zdroju z wymianą elementów</t>
  </si>
  <si>
    <t>czyszczenie rynny</t>
  </si>
  <si>
    <t>naprawa stolarki okiennej i drzwiowej drewnianej, zabezpieczenie</t>
  </si>
  <si>
    <t>wymiana lub naprawa stopni drewnianych</t>
  </si>
  <si>
    <t>wymiana lub naprawa poręczy schodowej drewnianej</t>
  </si>
  <si>
    <t>wymiana słupka lub balustrady</t>
  </si>
  <si>
    <t>montaż kłódek</t>
  </si>
  <si>
    <t>uszczelnienie wywiewki</t>
  </si>
  <si>
    <t>naprawa dymnika</t>
  </si>
  <si>
    <t>spawanie elektryczne elementu metalowego</t>
  </si>
  <si>
    <t>wymiana lub naprawa poręczy, balustrady metalowej</t>
  </si>
  <si>
    <t>dostarczenie materiałów - piece, kuchnie</t>
  </si>
  <si>
    <t>podłączenei pieca lub kuchni</t>
  </si>
  <si>
    <t>naprawa samozamykacza</t>
  </si>
  <si>
    <t>montaż samozamykacza</t>
  </si>
  <si>
    <t>odbiór po montażu i legalizacja, oplombowanie wodomierzy wraz z odczytem przed rozplombowaniem</t>
  </si>
  <si>
    <t>szklenie okna</t>
  </si>
  <si>
    <t>wymiana samozamykacza</t>
  </si>
  <si>
    <t>czyszczenie rury</t>
  </si>
  <si>
    <t>miejscowa naprawa pokryć dachowych</t>
  </si>
  <si>
    <t>wymiana zamka do drzwi</t>
  </si>
  <si>
    <t>naprawa, wymiana rury spustowej, rynny</t>
  </si>
  <si>
    <t>naprawa, wymiana kolanka rury spustowej, rynny</t>
  </si>
  <si>
    <t>sprawdzenie zgłoszenia</t>
  </si>
  <si>
    <t>naprawa metalowych drzwi wejściowych</t>
  </si>
  <si>
    <t>Cena brutto 8%</t>
  </si>
  <si>
    <t>SUMA</t>
  </si>
  <si>
    <t>Cena brutto 23%</t>
  </si>
  <si>
    <t>Lp.</t>
  </si>
  <si>
    <t>Zakres</t>
  </si>
  <si>
    <t>Jednostka</t>
  </si>
  <si>
    <t>Wartość netto</t>
  </si>
  <si>
    <t>STYCZEŃ</t>
  </si>
  <si>
    <t>rbg</t>
  </si>
  <si>
    <t>Cena jednostkowa z narzutami netto</t>
  </si>
  <si>
    <t>kpl</t>
  </si>
  <si>
    <t>LUTY</t>
  </si>
  <si>
    <t>MARZEC</t>
  </si>
  <si>
    <t>KWIECIEŃ</t>
  </si>
  <si>
    <t>MAJ</t>
  </si>
  <si>
    <t>CZERWIEC</t>
  </si>
  <si>
    <t>LIPIEC</t>
  </si>
  <si>
    <t>SIERPIEŃ</t>
  </si>
  <si>
    <t>WRZESIEN</t>
  </si>
  <si>
    <t>PAŹDZIERNIK</t>
  </si>
  <si>
    <t>LISTOPAD</t>
  </si>
  <si>
    <t>GRUDZIEŃ</t>
  </si>
  <si>
    <t xml:space="preserve">PRACE KONSERWACYJNE BUDOWLANO-SANITARNE I DROBNE PRACE REMONTOWE BUDOWLANO-SANITARNE </t>
  </si>
  <si>
    <t xml:space="preserve">materiały i sprzęt </t>
  </si>
  <si>
    <t xml:space="preserve">roboczogodziny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</si>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</sst>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5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164" fontId="0" fillId="0" borderId="1" xfId="0" applyNumberFormat="1" applyFill="1" applyBorder="1" applyProtection="1"/>
    <xf numFmtId="0" fontId="0" fillId="2" borderId="0" xfId="0" applyFill="1"/>
    <xf numFmtId="0" fontId="1" fillId="0" borderId="7" xfId="0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5" xfId="0" applyNumberFormat="1" applyFont="1" applyFill="1" applyBorder="1" applyAlignment="1">
      <alignment horizontal="center"/>
    </xf>
    <xf numFmtId="164" fontId="0" fillId="0" borderId="3" xfId="0" applyNumberFormat="1" applyFill="1" applyBorder="1" applyProtection="1"/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2" fontId="0" fillId="0" borderId="1" xfId="0" applyNumberFormat="1" applyFill="1" applyBorder="1"/>
    <xf numFmtId="164" fontId="0" fillId="0" borderId="1" xfId="0" applyNumberFormat="1" applyFill="1" applyBorder="1"/>
    <xf numFmtId="164" fontId="0" fillId="0" borderId="16" xfId="0" applyNumberFormat="1" applyFill="1" applyBorder="1" applyProtection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/>
    <xf numFmtId="164" fontId="0" fillId="0" borderId="17" xfId="0" applyNumberFormat="1" applyFill="1" applyBorder="1" applyProtection="1"/>
    <xf numFmtId="164" fontId="1" fillId="0" borderId="12" xfId="0" applyNumberFormat="1" applyFont="1" applyFill="1" applyBorder="1" applyProtection="1"/>
    <xf numFmtId="164" fontId="1" fillId="0" borderId="13" xfId="0" applyNumberFormat="1" applyFont="1" applyFill="1" applyBorder="1" applyProtection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9"/>
  <sheetViews>
    <sheetView tabSelected="1" workbookViewId="0">
      <selection activeCell="AF13" sqref="AF13"/>
    </sheetView>
  </sheetViews>
  <sheetFormatPr defaultRowHeight="15" x14ac:dyDescent="0.25"/>
  <cols>
    <col min="1" max="1" width="14.7109375" customWidth="1"/>
    <col min="2" max="2" width="41.5703125" style="1" customWidth="1"/>
    <col min="3" max="3" width="23" bestFit="1" customWidth="1"/>
    <col min="4" max="4" width="15" hidden="1" customWidth="1"/>
    <col min="5" max="5" width="16" hidden="1" customWidth="1"/>
    <col min="6" max="6" width="15" hidden="1" customWidth="1"/>
    <col min="7" max="7" width="16" hidden="1" customWidth="1"/>
    <col min="8" max="8" width="15" hidden="1" customWidth="1"/>
    <col min="9" max="9" width="16" hidden="1" customWidth="1"/>
    <col min="10" max="10" width="15" hidden="1" customWidth="1"/>
    <col min="11" max="11" width="16" hidden="1" customWidth="1"/>
    <col min="12" max="12" width="15" hidden="1" customWidth="1"/>
    <col min="13" max="13" width="16" hidden="1" customWidth="1"/>
    <col min="14" max="14" width="15" hidden="1" customWidth="1"/>
    <col min="15" max="15" width="16" hidden="1" customWidth="1"/>
    <col min="16" max="16" width="15" hidden="1" customWidth="1"/>
    <col min="17" max="17" width="16" hidden="1" customWidth="1"/>
    <col min="18" max="18" width="15" hidden="1" customWidth="1"/>
    <col min="19" max="19" width="16" hidden="1" customWidth="1"/>
    <col min="20" max="20" width="15" hidden="1" customWidth="1"/>
    <col min="21" max="21" width="16" hidden="1" customWidth="1"/>
    <col min="22" max="22" width="15" style="6" hidden="1" customWidth="1"/>
    <col min="23" max="23" width="16" hidden="1" customWidth="1"/>
    <col min="24" max="24" width="15" style="6" hidden="1" customWidth="1"/>
    <col min="25" max="25" width="16" hidden="1" customWidth="1"/>
    <col min="26" max="26" width="15" style="6" hidden="1" customWidth="1"/>
    <col min="27" max="27" width="16" hidden="1" customWidth="1"/>
    <col min="28" max="29" width="16" style="9" customWidth="1"/>
    <col min="30" max="31" width="14.85546875" customWidth="1"/>
    <col min="32" max="32" width="15.85546875" customWidth="1"/>
    <col min="33" max="33" width="14.85546875" customWidth="1"/>
    <col min="34" max="34" width="14.28515625" customWidth="1"/>
  </cols>
  <sheetData>
    <row r="1" spans="1:34" ht="15.75" thickBot="1" x14ac:dyDescent="0.3">
      <c r="A1" s="30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31"/>
    </row>
    <row r="2" spans="1:34" ht="15.75" thickBot="1" x14ac:dyDescent="0.3">
      <c r="A2" s="12"/>
      <c r="B2" s="7"/>
      <c r="C2" s="7"/>
      <c r="D2" s="29" t="s">
        <v>66</v>
      </c>
      <c r="E2" s="29"/>
      <c r="F2" s="29" t="s">
        <v>52</v>
      </c>
      <c r="G2" s="29"/>
      <c r="H2" s="29" t="s">
        <v>56</v>
      </c>
      <c r="I2" s="29"/>
      <c r="J2" s="29" t="s">
        <v>57</v>
      </c>
      <c r="K2" s="29"/>
      <c r="L2" s="29" t="s">
        <v>58</v>
      </c>
      <c r="M2" s="29"/>
      <c r="N2" s="29" t="s">
        <v>59</v>
      </c>
      <c r="O2" s="29"/>
      <c r="P2" s="29" t="s">
        <v>60</v>
      </c>
      <c r="Q2" s="29"/>
      <c r="R2" s="29" t="s">
        <v>61</v>
      </c>
      <c r="S2" s="29"/>
      <c r="T2" s="29" t="s">
        <v>62</v>
      </c>
      <c r="U2" s="29"/>
      <c r="V2" s="29" t="s">
        <v>63</v>
      </c>
      <c r="W2" s="29"/>
      <c r="X2" s="29" t="s">
        <v>64</v>
      </c>
      <c r="Y2" s="29"/>
      <c r="Z2" s="29" t="s">
        <v>65</v>
      </c>
      <c r="AA2" s="29"/>
      <c r="AB2" s="7"/>
      <c r="AC2" s="7"/>
      <c r="AD2" s="7"/>
      <c r="AE2" s="7"/>
      <c r="AF2" s="7"/>
      <c r="AG2" s="7"/>
      <c r="AH2" s="13"/>
    </row>
    <row r="3" spans="1:34" ht="60" x14ac:dyDescent="0.25">
      <c r="A3" s="14" t="s">
        <v>48</v>
      </c>
      <c r="B3" s="15" t="s">
        <v>49</v>
      </c>
      <c r="C3" s="16" t="s">
        <v>50</v>
      </c>
      <c r="D3" s="8">
        <v>0.08</v>
      </c>
      <c r="E3" s="8">
        <v>0.23</v>
      </c>
      <c r="F3" s="8">
        <v>0.08</v>
      </c>
      <c r="G3" s="8">
        <v>0.23</v>
      </c>
      <c r="H3" s="8">
        <v>0.08</v>
      </c>
      <c r="I3" s="8">
        <v>0.23</v>
      </c>
      <c r="J3" s="8">
        <v>0.08</v>
      </c>
      <c r="K3" s="8">
        <v>0.23</v>
      </c>
      <c r="L3" s="8">
        <v>0.08</v>
      </c>
      <c r="M3" s="8">
        <v>0.23</v>
      </c>
      <c r="N3" s="8">
        <v>0.08</v>
      </c>
      <c r="O3" s="8">
        <v>0.23</v>
      </c>
      <c r="P3" s="8">
        <v>0.08</v>
      </c>
      <c r="Q3" s="8">
        <v>0.23</v>
      </c>
      <c r="R3" s="8">
        <v>0.08</v>
      </c>
      <c r="S3" s="8">
        <v>0.23</v>
      </c>
      <c r="T3" s="8">
        <v>0.08</v>
      </c>
      <c r="U3" s="8">
        <v>0.23</v>
      </c>
      <c r="V3" s="8">
        <v>0.08</v>
      </c>
      <c r="W3" s="8">
        <v>0.23</v>
      </c>
      <c r="X3" s="8">
        <v>0.08</v>
      </c>
      <c r="Y3" s="8">
        <v>0.23</v>
      </c>
      <c r="Z3" s="8">
        <v>0.08</v>
      </c>
      <c r="AA3" s="8">
        <v>0.23</v>
      </c>
      <c r="AB3" s="8">
        <v>0.08</v>
      </c>
      <c r="AC3" s="8">
        <v>0.23</v>
      </c>
      <c r="AD3" s="15" t="s">
        <v>54</v>
      </c>
      <c r="AE3" s="15" t="s">
        <v>51</v>
      </c>
      <c r="AF3" s="2" t="s">
        <v>45</v>
      </c>
      <c r="AG3" s="2" t="s">
        <v>47</v>
      </c>
      <c r="AH3" s="10" t="s">
        <v>46</v>
      </c>
    </row>
    <row r="4" spans="1:34" x14ac:dyDescent="0.25">
      <c r="A4" s="35">
        <v>1</v>
      </c>
      <c r="B4" s="17" t="s">
        <v>0</v>
      </c>
      <c r="C4" s="27" t="s">
        <v>1</v>
      </c>
      <c r="D4" s="18">
        <f>3+5+4.5+4+3+4+4+2+4.5+4.5+4+2+4.5+2</f>
        <v>51</v>
      </c>
      <c r="E4" s="18">
        <f>11</f>
        <v>11</v>
      </c>
      <c r="F4" s="18">
        <f>1+4+4.5+7+5+4.5+4.5+5+6</f>
        <v>41.5</v>
      </c>
      <c r="G4" s="18"/>
      <c r="H4" s="18">
        <f>4+5.5+5.5+4+4.5+4.5+5+5+4+2+5.5+5.5+4.5+3</f>
        <v>62.5</v>
      </c>
      <c r="I4" s="18">
        <f>4</f>
        <v>4</v>
      </c>
      <c r="J4" s="18">
        <v>16.5</v>
      </c>
      <c r="K4" s="18"/>
      <c r="L4" s="18">
        <f>5.5+5.5+6+5+3+4+5+4.5+3+4.5+4.5+2</f>
        <v>52.5</v>
      </c>
      <c r="M4" s="18">
        <f>8</f>
        <v>8</v>
      </c>
      <c r="N4" s="18">
        <f>4+5.5+5+3+5+5.5</f>
        <v>28</v>
      </c>
      <c r="O4" s="18"/>
      <c r="P4" s="18">
        <v>11</v>
      </c>
      <c r="Q4" s="18"/>
      <c r="R4" s="18">
        <v>50</v>
      </c>
      <c r="S4" s="18"/>
      <c r="T4" s="18">
        <v>50</v>
      </c>
      <c r="U4" s="18"/>
      <c r="V4" s="18">
        <v>26.5</v>
      </c>
      <c r="W4" s="18"/>
      <c r="X4" s="18">
        <v>24.5</v>
      </c>
      <c r="Y4" s="18"/>
      <c r="Z4" s="18">
        <v>30.5</v>
      </c>
      <c r="AA4" s="18"/>
      <c r="AB4" s="19">
        <v>489</v>
      </c>
      <c r="AC4" s="19">
        <v>25</v>
      </c>
      <c r="AD4" s="20"/>
      <c r="AE4" s="5"/>
      <c r="AF4" s="5"/>
      <c r="AG4" s="5"/>
      <c r="AH4" s="21"/>
    </row>
    <row r="5" spans="1:34" x14ac:dyDescent="0.25">
      <c r="A5" s="35">
        <v>2</v>
      </c>
      <c r="B5" s="17" t="s">
        <v>2</v>
      </c>
      <c r="C5" s="27" t="s">
        <v>3</v>
      </c>
      <c r="D5" s="18"/>
      <c r="E5" s="18"/>
      <c r="F5" s="18">
        <f>3</f>
        <v>3</v>
      </c>
      <c r="G5" s="18"/>
      <c r="H5" s="18">
        <f>4</f>
        <v>4</v>
      </c>
      <c r="I5" s="18"/>
      <c r="J5" s="18">
        <v>2</v>
      </c>
      <c r="K5" s="18"/>
      <c r="L5" s="18"/>
      <c r="M5" s="18"/>
      <c r="N5" s="18">
        <f>1</f>
        <v>1</v>
      </c>
      <c r="O5" s="18"/>
      <c r="P5" s="18"/>
      <c r="Q5" s="18"/>
      <c r="R5" s="18">
        <v>1</v>
      </c>
      <c r="S5" s="18"/>
      <c r="T5" s="18"/>
      <c r="U5" s="18"/>
      <c r="V5" s="18"/>
      <c r="W5" s="18"/>
      <c r="X5" s="18">
        <v>1</v>
      </c>
      <c r="Y5" s="18"/>
      <c r="Z5" s="18"/>
      <c r="AA5" s="18"/>
      <c r="AB5" s="19">
        <v>13</v>
      </c>
      <c r="AC5" s="19">
        <v>0</v>
      </c>
      <c r="AD5" s="20"/>
      <c r="AE5" s="5"/>
      <c r="AF5" s="5"/>
      <c r="AG5" s="5"/>
      <c r="AH5" s="21"/>
    </row>
    <row r="6" spans="1:34" ht="30" x14ac:dyDescent="0.25">
      <c r="A6" s="35">
        <v>3</v>
      </c>
      <c r="B6" s="17" t="s">
        <v>4</v>
      </c>
      <c r="C6" s="27" t="s">
        <v>3</v>
      </c>
      <c r="D6" s="18"/>
      <c r="E6" s="18"/>
      <c r="F6" s="18">
        <f>3+1+1+1+1+1+3+1+2+3+1</f>
        <v>18</v>
      </c>
      <c r="G6" s="18"/>
      <c r="H6" s="18">
        <f>1+2+1+1+1+2+1+2+2+1+1+1</f>
        <v>16</v>
      </c>
      <c r="I6" s="18">
        <f>1</f>
        <v>1</v>
      </c>
      <c r="J6" s="18">
        <v>5</v>
      </c>
      <c r="K6" s="18">
        <v>2</v>
      </c>
      <c r="L6" s="18">
        <f>1+1+1</f>
        <v>3</v>
      </c>
      <c r="M6" s="18"/>
      <c r="N6" s="18">
        <f>1+1+1+1+1+1</f>
        <v>6</v>
      </c>
      <c r="O6" s="18"/>
      <c r="P6" s="18">
        <v>1</v>
      </c>
      <c r="Q6" s="18"/>
      <c r="R6" s="18">
        <v>6</v>
      </c>
      <c r="S6" s="18"/>
      <c r="T6" s="18">
        <v>3</v>
      </c>
      <c r="U6" s="18"/>
      <c r="V6" s="18">
        <v>2</v>
      </c>
      <c r="W6" s="18"/>
      <c r="X6" s="18">
        <v>6</v>
      </c>
      <c r="Y6" s="18"/>
      <c r="Z6" s="18">
        <v>2</v>
      </c>
      <c r="AA6" s="18"/>
      <c r="AB6" s="19">
        <v>75</v>
      </c>
      <c r="AC6" s="19">
        <v>3</v>
      </c>
      <c r="AD6" s="20"/>
      <c r="AE6" s="5"/>
      <c r="AF6" s="5"/>
      <c r="AG6" s="5"/>
      <c r="AH6" s="21"/>
    </row>
    <row r="7" spans="1:34" x14ac:dyDescent="0.25">
      <c r="A7" s="35">
        <v>4</v>
      </c>
      <c r="B7" s="17" t="s">
        <v>5</v>
      </c>
      <c r="C7" s="27" t="s">
        <v>1</v>
      </c>
      <c r="D7" s="18"/>
      <c r="E7" s="18"/>
      <c r="F7" s="18"/>
      <c r="G7" s="18"/>
      <c r="H7" s="18">
        <f>2</f>
        <v>2</v>
      </c>
      <c r="I7" s="18"/>
      <c r="J7" s="18"/>
      <c r="K7" s="18"/>
      <c r="L7" s="18">
        <f>6</f>
        <v>6</v>
      </c>
      <c r="M7" s="18"/>
      <c r="N7" s="18"/>
      <c r="O7" s="18"/>
      <c r="P7" s="18"/>
      <c r="Q7" s="18"/>
      <c r="R7" s="18"/>
      <c r="S7" s="18"/>
      <c r="T7" s="18">
        <v>8</v>
      </c>
      <c r="U7" s="18"/>
      <c r="V7" s="18">
        <v>9</v>
      </c>
      <c r="W7" s="18"/>
      <c r="X7" s="18"/>
      <c r="Y7" s="18"/>
      <c r="Z7" s="18"/>
      <c r="AA7" s="18"/>
      <c r="AB7" s="19">
        <v>27</v>
      </c>
      <c r="AC7" s="19">
        <v>0</v>
      </c>
      <c r="AD7" s="20"/>
      <c r="AE7" s="5"/>
      <c r="AF7" s="5"/>
      <c r="AG7" s="5"/>
      <c r="AH7" s="21"/>
    </row>
    <row r="8" spans="1:34" x14ac:dyDescent="0.25">
      <c r="A8" s="35">
        <v>5</v>
      </c>
      <c r="B8" s="17" t="s">
        <v>6</v>
      </c>
      <c r="C8" s="27" t="s">
        <v>1</v>
      </c>
      <c r="D8" s="18"/>
      <c r="E8" s="18"/>
      <c r="F8" s="18">
        <f>4+11+6+6.5+11+7+1+5+8</f>
        <v>59.5</v>
      </c>
      <c r="G8" s="18"/>
      <c r="H8" s="18">
        <f>6.5+4.5+10+7+3.5+2+5+7.5+5</f>
        <v>51</v>
      </c>
      <c r="I8" s="18">
        <f>8</f>
        <v>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>
        <v>122</v>
      </c>
      <c r="AC8" s="19">
        <v>9</v>
      </c>
      <c r="AD8" s="20"/>
      <c r="AE8" s="5"/>
      <c r="AF8" s="5"/>
      <c r="AG8" s="5"/>
      <c r="AH8" s="21"/>
    </row>
    <row r="9" spans="1:34" x14ac:dyDescent="0.25">
      <c r="A9" s="35">
        <v>6</v>
      </c>
      <c r="B9" s="17" t="s">
        <v>7</v>
      </c>
      <c r="C9" s="27" t="s">
        <v>1</v>
      </c>
      <c r="D9" s="18"/>
      <c r="E9" s="18"/>
      <c r="F9" s="18">
        <f>2</f>
        <v>2</v>
      </c>
      <c r="G9" s="18"/>
      <c r="H9" s="18">
        <f>6+2+8</f>
        <v>16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>
        <v>20</v>
      </c>
      <c r="AC9" s="19">
        <v>0</v>
      </c>
      <c r="AD9" s="20"/>
      <c r="AE9" s="5"/>
      <c r="AF9" s="5"/>
      <c r="AG9" s="5"/>
      <c r="AH9" s="21"/>
    </row>
    <row r="10" spans="1:34" x14ac:dyDescent="0.25">
      <c r="A10" s="35">
        <v>7</v>
      </c>
      <c r="B10" s="17" t="s">
        <v>8</v>
      </c>
      <c r="C10" s="27" t="s">
        <v>3</v>
      </c>
      <c r="D10" s="18"/>
      <c r="E10" s="18"/>
      <c r="F10" s="18">
        <f>1+3+1+1</f>
        <v>6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>
        <v>2</v>
      </c>
      <c r="U10" s="18"/>
      <c r="V10" s="18">
        <v>1</v>
      </c>
      <c r="W10" s="18"/>
      <c r="X10" s="18"/>
      <c r="Y10" s="18"/>
      <c r="Z10" s="18"/>
      <c r="AA10" s="18"/>
      <c r="AB10" s="19">
        <v>11</v>
      </c>
      <c r="AC10" s="19">
        <v>0</v>
      </c>
      <c r="AD10" s="20"/>
      <c r="AE10" s="5"/>
      <c r="AF10" s="5"/>
      <c r="AG10" s="5"/>
      <c r="AH10" s="21"/>
    </row>
    <row r="11" spans="1:34" x14ac:dyDescent="0.25">
      <c r="A11" s="35">
        <v>8</v>
      </c>
      <c r="B11" s="17" t="s">
        <v>9</v>
      </c>
      <c r="C11" s="27" t="s">
        <v>3</v>
      </c>
      <c r="D11" s="18"/>
      <c r="E11" s="18"/>
      <c r="F11" s="18">
        <f>1+1</f>
        <v>2</v>
      </c>
      <c r="G11" s="18"/>
      <c r="H11" s="18"/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>
        <v>3</v>
      </c>
      <c r="AC11" s="19">
        <v>0</v>
      </c>
      <c r="AD11" s="20"/>
      <c r="AE11" s="5"/>
      <c r="AF11" s="5"/>
      <c r="AG11" s="5"/>
      <c r="AH11" s="21"/>
    </row>
    <row r="12" spans="1:34" x14ac:dyDescent="0.25">
      <c r="A12" s="35">
        <v>9</v>
      </c>
      <c r="B12" s="17" t="s">
        <v>10</v>
      </c>
      <c r="C12" s="27" t="s">
        <v>3</v>
      </c>
      <c r="D12" s="18"/>
      <c r="E12" s="18"/>
      <c r="F12" s="18"/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>
        <v>1</v>
      </c>
      <c r="AC12" s="19">
        <v>0</v>
      </c>
      <c r="AD12" s="20"/>
      <c r="AE12" s="5"/>
      <c r="AF12" s="5"/>
      <c r="AG12" s="5"/>
      <c r="AH12" s="21"/>
    </row>
    <row r="13" spans="1:34" x14ac:dyDescent="0.25">
      <c r="A13" s="35">
        <v>10</v>
      </c>
      <c r="B13" s="17" t="s">
        <v>11</v>
      </c>
      <c r="C13" s="27" t="s">
        <v>3</v>
      </c>
      <c r="D13" s="18"/>
      <c r="E13" s="18"/>
      <c r="F13" s="18">
        <f>1</f>
        <v>1</v>
      </c>
      <c r="G13" s="18"/>
      <c r="H13" s="18">
        <f>1+1+1</f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v>1</v>
      </c>
      <c r="AA13" s="18"/>
      <c r="AB13" s="19">
        <v>5</v>
      </c>
      <c r="AC13" s="19">
        <v>0</v>
      </c>
      <c r="AD13" s="20"/>
      <c r="AE13" s="5"/>
      <c r="AF13" s="5"/>
      <c r="AG13" s="5"/>
      <c r="AH13" s="21"/>
    </row>
    <row r="14" spans="1:34" x14ac:dyDescent="0.25">
      <c r="A14" s="35">
        <v>11</v>
      </c>
      <c r="B14" s="17" t="s">
        <v>12</v>
      </c>
      <c r="C14" s="27" t="s">
        <v>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>
        <v>1</v>
      </c>
      <c r="AC14" s="19">
        <v>0</v>
      </c>
      <c r="AD14" s="20"/>
      <c r="AE14" s="5"/>
      <c r="AF14" s="5"/>
      <c r="AG14" s="5"/>
      <c r="AH14" s="21"/>
    </row>
    <row r="15" spans="1:34" x14ac:dyDescent="0.25">
      <c r="A15" s="35">
        <v>12</v>
      </c>
      <c r="B15" s="17" t="s">
        <v>13</v>
      </c>
      <c r="C15" s="27" t="s">
        <v>3</v>
      </c>
      <c r="D15" s="18"/>
      <c r="E15" s="18"/>
      <c r="F15" s="18">
        <f>1+1+3+4+1+1+1+3+1</f>
        <v>16</v>
      </c>
      <c r="G15" s="18"/>
      <c r="H15" s="18">
        <f>1+1+1+1+1+1+1+1+1</f>
        <v>9</v>
      </c>
      <c r="I15" s="18"/>
      <c r="J15" s="18">
        <v>2</v>
      </c>
      <c r="K15" s="18">
        <v>1</v>
      </c>
      <c r="L15" s="18">
        <f>1+1+1+1</f>
        <v>4</v>
      </c>
      <c r="M15" s="18"/>
      <c r="N15" s="18">
        <f>1+1+2</f>
        <v>4</v>
      </c>
      <c r="O15" s="18"/>
      <c r="P15" s="18"/>
      <c r="Q15" s="18"/>
      <c r="R15" s="18">
        <v>15</v>
      </c>
      <c r="S15" s="18"/>
      <c r="T15" s="18">
        <v>3</v>
      </c>
      <c r="U15" s="18"/>
      <c r="V15" s="18">
        <v>3</v>
      </c>
      <c r="W15" s="18"/>
      <c r="X15" s="18">
        <v>2</v>
      </c>
      <c r="Y15" s="18"/>
      <c r="Z15" s="18">
        <v>2</v>
      </c>
      <c r="AA15" s="18"/>
      <c r="AB15" s="19">
        <v>66</v>
      </c>
      <c r="AC15" s="19">
        <v>1</v>
      </c>
      <c r="AD15" s="20"/>
      <c r="AE15" s="5"/>
      <c r="AF15" s="5"/>
      <c r="AG15" s="5"/>
      <c r="AH15" s="21"/>
    </row>
    <row r="16" spans="1:34" x14ac:dyDescent="0.25">
      <c r="A16" s="35">
        <v>13</v>
      </c>
      <c r="B16" s="17" t="s">
        <v>14</v>
      </c>
      <c r="C16" s="27" t="s">
        <v>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1</v>
      </c>
      <c r="W16" s="18"/>
      <c r="X16" s="18"/>
      <c r="Y16" s="18"/>
      <c r="Z16" s="18"/>
      <c r="AA16" s="18"/>
      <c r="AB16" s="19">
        <v>1</v>
      </c>
      <c r="AC16" s="19">
        <v>0</v>
      </c>
      <c r="AD16" s="20"/>
      <c r="AE16" s="5"/>
      <c r="AF16" s="5"/>
      <c r="AG16" s="5"/>
      <c r="AH16" s="21"/>
    </row>
    <row r="17" spans="1:34" x14ac:dyDescent="0.25">
      <c r="A17" s="35">
        <v>14</v>
      </c>
      <c r="B17" s="17" t="s">
        <v>15</v>
      </c>
      <c r="C17" s="27" t="s">
        <v>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>
        <v>1</v>
      </c>
      <c r="AC17" s="19">
        <v>0</v>
      </c>
      <c r="AD17" s="20"/>
      <c r="AE17" s="5"/>
      <c r="AF17" s="5"/>
      <c r="AG17" s="5"/>
      <c r="AH17" s="21"/>
    </row>
    <row r="18" spans="1:34" x14ac:dyDescent="0.25">
      <c r="A18" s="35">
        <v>15</v>
      </c>
      <c r="B18" s="17" t="s">
        <v>16</v>
      </c>
      <c r="C18" s="27" t="s">
        <v>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>
        <v>1</v>
      </c>
      <c r="AC18" s="19">
        <v>0</v>
      </c>
      <c r="AD18" s="20"/>
      <c r="AE18" s="5"/>
      <c r="AF18" s="5"/>
      <c r="AG18" s="5"/>
      <c r="AH18" s="21"/>
    </row>
    <row r="19" spans="1:34" x14ac:dyDescent="0.25">
      <c r="A19" s="35">
        <v>16</v>
      </c>
      <c r="B19" s="17" t="s">
        <v>17</v>
      </c>
      <c r="C19" s="27" t="s">
        <v>3</v>
      </c>
      <c r="D19" s="18"/>
      <c r="E19" s="18"/>
      <c r="F19" s="18">
        <f>1</f>
        <v>1</v>
      </c>
      <c r="G19" s="18"/>
      <c r="H19" s="18">
        <f>1</f>
        <v>1</v>
      </c>
      <c r="I19" s="18"/>
      <c r="J19" s="18">
        <v>1</v>
      </c>
      <c r="K19" s="18"/>
      <c r="L19" s="18">
        <f>1+1</f>
        <v>2</v>
      </c>
      <c r="M19" s="18"/>
      <c r="N19" s="18">
        <f>1</f>
        <v>1</v>
      </c>
      <c r="O19" s="18"/>
      <c r="P19" s="18"/>
      <c r="Q19" s="18"/>
      <c r="R19" s="18">
        <v>1</v>
      </c>
      <c r="S19" s="18"/>
      <c r="T19" s="18"/>
      <c r="U19" s="18"/>
      <c r="V19" s="18"/>
      <c r="W19" s="18"/>
      <c r="X19" s="18"/>
      <c r="Y19" s="18"/>
      <c r="Z19" s="18">
        <v>1</v>
      </c>
      <c r="AA19" s="18"/>
      <c r="AB19" s="19">
        <v>9</v>
      </c>
      <c r="AC19" s="19">
        <v>0</v>
      </c>
      <c r="AD19" s="20"/>
      <c r="AE19" s="5"/>
      <c r="AF19" s="5"/>
      <c r="AG19" s="5"/>
      <c r="AH19" s="21"/>
    </row>
    <row r="20" spans="1:34" x14ac:dyDescent="0.25">
      <c r="A20" s="35">
        <v>17</v>
      </c>
      <c r="B20" s="17" t="s">
        <v>18</v>
      </c>
      <c r="C20" s="27" t="s">
        <v>3</v>
      </c>
      <c r="D20" s="18"/>
      <c r="E20" s="18"/>
      <c r="F20" s="18"/>
      <c r="G20" s="18"/>
      <c r="H20" s="18"/>
      <c r="I20" s="18"/>
      <c r="J20" s="18">
        <v>1</v>
      </c>
      <c r="K20" s="18"/>
      <c r="L20" s="18"/>
      <c r="M20" s="18"/>
      <c r="N20" s="18">
        <f>2</f>
        <v>2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>
        <v>3</v>
      </c>
      <c r="AC20" s="19">
        <v>0</v>
      </c>
      <c r="AD20" s="20"/>
      <c r="AE20" s="5"/>
      <c r="AF20" s="5"/>
      <c r="AG20" s="5"/>
      <c r="AH20" s="21"/>
    </row>
    <row r="21" spans="1:34" ht="30" x14ac:dyDescent="0.25">
      <c r="A21" s="35">
        <v>18</v>
      </c>
      <c r="B21" s="17" t="s">
        <v>19</v>
      </c>
      <c r="C21" s="27" t="s">
        <v>3</v>
      </c>
      <c r="D21" s="18">
        <f>1+1+1+1+1</f>
        <v>5</v>
      </c>
      <c r="E21" s="18">
        <f>1+1+1</f>
        <v>3</v>
      </c>
      <c r="F21" s="18"/>
      <c r="G21" s="18">
        <f>1</f>
        <v>1</v>
      </c>
      <c r="H21" s="18"/>
      <c r="I21" s="18"/>
      <c r="J21" s="18">
        <v>1</v>
      </c>
      <c r="K21" s="18"/>
      <c r="L21" s="18">
        <f>1</f>
        <v>1</v>
      </c>
      <c r="M21" s="18">
        <f>2</f>
        <v>2</v>
      </c>
      <c r="N21" s="18">
        <f>1+1</f>
        <v>2</v>
      </c>
      <c r="O21" s="18"/>
      <c r="P21" s="18"/>
      <c r="Q21" s="18"/>
      <c r="R21" s="18">
        <v>3</v>
      </c>
      <c r="S21" s="18"/>
      <c r="T21" s="18">
        <v>2</v>
      </c>
      <c r="U21" s="18"/>
      <c r="V21" s="18"/>
      <c r="W21" s="18"/>
      <c r="X21" s="18"/>
      <c r="Y21" s="18"/>
      <c r="Z21" s="18">
        <v>1</v>
      </c>
      <c r="AA21" s="18"/>
      <c r="AB21" s="19">
        <v>16</v>
      </c>
      <c r="AC21" s="19">
        <v>7</v>
      </c>
      <c r="AD21" s="20"/>
      <c r="AE21" s="5"/>
      <c r="AF21" s="5"/>
      <c r="AG21" s="5"/>
      <c r="AH21" s="21"/>
    </row>
    <row r="22" spans="1:34" ht="30" x14ac:dyDescent="0.25">
      <c r="A22" s="35">
        <v>19</v>
      </c>
      <c r="B22" s="17" t="s">
        <v>20</v>
      </c>
      <c r="C22" s="27" t="s">
        <v>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>
        <v>1</v>
      </c>
      <c r="AC22" s="19">
        <v>0</v>
      </c>
      <c r="AD22" s="20"/>
      <c r="AE22" s="5"/>
      <c r="AF22" s="5"/>
      <c r="AG22" s="5"/>
      <c r="AH22" s="21"/>
    </row>
    <row r="23" spans="1:34" x14ac:dyDescent="0.25">
      <c r="A23" s="35">
        <v>20</v>
      </c>
      <c r="B23" s="17" t="s">
        <v>21</v>
      </c>
      <c r="C23" s="27" t="s">
        <v>1</v>
      </c>
      <c r="D23" s="18">
        <f>45+33</f>
        <v>78</v>
      </c>
      <c r="E23" s="18"/>
      <c r="F23" s="18"/>
      <c r="G23" s="18"/>
      <c r="H23" s="18"/>
      <c r="I23" s="18">
        <f>14+47+41+22+32</f>
        <v>156</v>
      </c>
      <c r="J23" s="18">
        <v>6</v>
      </c>
      <c r="K23" s="18"/>
      <c r="L23" s="18">
        <f>6</f>
        <v>6</v>
      </c>
      <c r="M23" s="18"/>
      <c r="N23" s="18">
        <f>80.7</f>
        <v>80.7</v>
      </c>
      <c r="O23" s="18"/>
      <c r="P23" s="18">
        <v>137.30000000000001</v>
      </c>
      <c r="Q23" s="18">
        <v>24.8</v>
      </c>
      <c r="R23" s="18">
        <v>28</v>
      </c>
      <c r="S23" s="18"/>
      <c r="T23" s="18">
        <v>93</v>
      </c>
      <c r="U23" s="18"/>
      <c r="V23" s="18"/>
      <c r="W23" s="18"/>
      <c r="X23" s="18">
        <v>39.5</v>
      </c>
      <c r="Y23" s="18"/>
      <c r="Z23" s="18">
        <v>100</v>
      </c>
      <c r="AA23" s="18"/>
      <c r="AB23" s="19">
        <v>626</v>
      </c>
      <c r="AC23" s="19">
        <v>199</v>
      </c>
      <c r="AD23" s="20"/>
      <c r="AE23" s="5"/>
      <c r="AF23" s="5"/>
      <c r="AG23" s="5"/>
      <c r="AH23" s="21"/>
    </row>
    <row r="24" spans="1:34" ht="30" x14ac:dyDescent="0.25">
      <c r="A24" s="35">
        <v>21</v>
      </c>
      <c r="B24" s="17" t="s">
        <v>22</v>
      </c>
      <c r="C24" s="27" t="s">
        <v>3</v>
      </c>
      <c r="D24" s="18"/>
      <c r="E24" s="18"/>
      <c r="F24" s="18">
        <f>1+1</f>
        <v>2</v>
      </c>
      <c r="G24" s="18"/>
      <c r="H24" s="18">
        <f>3+1</f>
        <v>4</v>
      </c>
      <c r="I24" s="18"/>
      <c r="J24" s="18">
        <v>1</v>
      </c>
      <c r="K24" s="18"/>
      <c r="L24" s="18"/>
      <c r="M24" s="18"/>
      <c r="N24" s="18">
        <f>1+1+1+1</f>
        <v>4</v>
      </c>
      <c r="O24" s="18"/>
      <c r="P24" s="18">
        <v>1</v>
      </c>
      <c r="Q24" s="18"/>
      <c r="R24" s="18">
        <v>1</v>
      </c>
      <c r="S24" s="18"/>
      <c r="T24" s="18">
        <v>1</v>
      </c>
      <c r="U24" s="18"/>
      <c r="V24" s="18">
        <v>2</v>
      </c>
      <c r="W24" s="18"/>
      <c r="X24" s="18">
        <v>2</v>
      </c>
      <c r="Y24" s="18"/>
      <c r="Z24" s="18"/>
      <c r="AA24" s="18"/>
      <c r="AB24" s="19">
        <v>20</v>
      </c>
      <c r="AC24" s="19">
        <v>0</v>
      </c>
      <c r="AD24" s="20"/>
      <c r="AE24" s="5"/>
      <c r="AF24" s="5"/>
      <c r="AG24" s="5"/>
      <c r="AH24" s="21"/>
    </row>
    <row r="25" spans="1:34" x14ac:dyDescent="0.25">
      <c r="A25" s="35">
        <v>22</v>
      </c>
      <c r="B25" s="17" t="s">
        <v>44</v>
      </c>
      <c r="C25" s="27" t="s">
        <v>3</v>
      </c>
      <c r="D25" s="18">
        <f>1+1+1</f>
        <v>3</v>
      </c>
      <c r="E25" s="18"/>
      <c r="F25" s="18">
        <f>2+1</f>
        <v>3</v>
      </c>
      <c r="G25" s="18"/>
      <c r="H25" s="18"/>
      <c r="I25" s="18"/>
      <c r="J25" s="18">
        <v>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>
        <v>9</v>
      </c>
      <c r="AC25" s="19">
        <v>0</v>
      </c>
      <c r="AD25" s="20"/>
      <c r="AE25" s="5"/>
      <c r="AF25" s="5"/>
      <c r="AG25" s="5"/>
      <c r="AH25" s="21"/>
    </row>
    <row r="26" spans="1:34" ht="30" x14ac:dyDescent="0.25">
      <c r="A26" s="35">
        <v>23</v>
      </c>
      <c r="B26" s="17" t="s">
        <v>23</v>
      </c>
      <c r="C26" s="27" t="s">
        <v>3</v>
      </c>
      <c r="D26" s="18"/>
      <c r="E26" s="18"/>
      <c r="F26" s="18"/>
      <c r="G26" s="18"/>
      <c r="H26" s="18"/>
      <c r="I26" s="18"/>
      <c r="J26" s="18"/>
      <c r="K26" s="18"/>
      <c r="L26" s="18">
        <f>1</f>
        <v>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>
        <v>1</v>
      </c>
      <c r="AC26" s="19">
        <v>0</v>
      </c>
      <c r="AD26" s="20"/>
      <c r="AE26" s="5"/>
      <c r="AF26" s="5"/>
      <c r="AG26" s="5"/>
      <c r="AH26" s="21"/>
    </row>
    <row r="27" spans="1:34" ht="30" x14ac:dyDescent="0.25">
      <c r="A27" s="35">
        <v>24</v>
      </c>
      <c r="B27" s="17" t="s">
        <v>24</v>
      </c>
      <c r="C27" s="27" t="s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>
        <f>3.2</f>
        <v>3.2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>
        <v>0</v>
      </c>
      <c r="AC27" s="19">
        <v>3</v>
      </c>
      <c r="AD27" s="20"/>
      <c r="AE27" s="5"/>
      <c r="AF27" s="5"/>
      <c r="AG27" s="5"/>
      <c r="AH27" s="21"/>
    </row>
    <row r="28" spans="1:34" x14ac:dyDescent="0.25">
      <c r="A28" s="35">
        <v>25</v>
      </c>
      <c r="B28" s="17" t="s">
        <v>25</v>
      </c>
      <c r="C28" s="27" t="s">
        <v>3</v>
      </c>
      <c r="D28" s="18"/>
      <c r="E28" s="18"/>
      <c r="F28" s="18"/>
      <c r="G28" s="18"/>
      <c r="H28" s="18"/>
      <c r="I28" s="18"/>
      <c r="J28" s="18"/>
      <c r="K28" s="18"/>
      <c r="L28" s="18">
        <f>1</f>
        <v>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>
        <v>1</v>
      </c>
      <c r="AC28" s="19">
        <v>0</v>
      </c>
      <c r="AD28" s="20"/>
      <c r="AE28" s="5"/>
      <c r="AF28" s="5"/>
      <c r="AG28" s="5"/>
      <c r="AH28" s="21"/>
    </row>
    <row r="29" spans="1:34" x14ac:dyDescent="0.25">
      <c r="A29" s="35">
        <v>26</v>
      </c>
      <c r="B29" s="17" t="s">
        <v>26</v>
      </c>
      <c r="C29" s="27" t="s">
        <v>3</v>
      </c>
      <c r="D29" s="18"/>
      <c r="E29" s="18"/>
      <c r="F29" s="18">
        <f>1</f>
        <v>1</v>
      </c>
      <c r="G29" s="18"/>
      <c r="H29" s="18"/>
      <c r="I29" s="18"/>
      <c r="J29" s="18"/>
      <c r="K29" s="18"/>
      <c r="L29" s="18">
        <f>1</f>
        <v>1</v>
      </c>
      <c r="M29" s="18"/>
      <c r="N29" s="18"/>
      <c r="O29" s="18"/>
      <c r="P29" s="18">
        <v>2</v>
      </c>
      <c r="Q29" s="18"/>
      <c r="R29" s="18"/>
      <c r="S29" s="18">
        <v>1</v>
      </c>
      <c r="T29" s="18"/>
      <c r="U29" s="18"/>
      <c r="V29" s="18"/>
      <c r="W29" s="18"/>
      <c r="X29" s="18">
        <v>1</v>
      </c>
      <c r="Y29" s="18"/>
      <c r="Z29" s="18"/>
      <c r="AA29" s="18"/>
      <c r="AB29" s="19">
        <v>5</v>
      </c>
      <c r="AC29" s="19">
        <v>1</v>
      </c>
      <c r="AD29" s="20"/>
      <c r="AE29" s="5"/>
      <c r="AF29" s="5"/>
      <c r="AG29" s="5"/>
      <c r="AH29" s="21"/>
    </row>
    <row r="30" spans="1:34" x14ac:dyDescent="0.25">
      <c r="A30" s="35">
        <v>27</v>
      </c>
      <c r="B30" s="17" t="s">
        <v>27</v>
      </c>
      <c r="C30" s="27" t="s">
        <v>3</v>
      </c>
      <c r="D30" s="18"/>
      <c r="E30" s="18"/>
      <c r="F30" s="18">
        <f>1</f>
        <v>1</v>
      </c>
      <c r="G30" s="18"/>
      <c r="H30" s="18">
        <f>2</f>
        <v>2</v>
      </c>
      <c r="I30" s="18"/>
      <c r="J30" s="18"/>
      <c r="K30" s="18">
        <v>1</v>
      </c>
      <c r="L30" s="18">
        <f>1+2</f>
        <v>3</v>
      </c>
      <c r="M30" s="18"/>
      <c r="N30" s="18">
        <f>1+1+2+1</f>
        <v>5</v>
      </c>
      <c r="O30" s="18"/>
      <c r="P30" s="18">
        <v>22</v>
      </c>
      <c r="Q30" s="18"/>
      <c r="R30" s="18">
        <v>3</v>
      </c>
      <c r="S30" s="18">
        <v>7</v>
      </c>
      <c r="T30" s="18">
        <v>3</v>
      </c>
      <c r="U30" s="18"/>
      <c r="V30" s="18">
        <v>6</v>
      </c>
      <c r="W30" s="18">
        <v>1</v>
      </c>
      <c r="X30" s="18">
        <v>7</v>
      </c>
      <c r="Y30" s="18"/>
      <c r="Z30" s="18">
        <v>1</v>
      </c>
      <c r="AA30" s="18"/>
      <c r="AB30" s="19">
        <v>59</v>
      </c>
      <c r="AC30" s="19">
        <v>10</v>
      </c>
      <c r="AD30" s="20"/>
      <c r="AE30" s="5"/>
      <c r="AF30" s="5"/>
      <c r="AG30" s="5"/>
      <c r="AH30" s="21"/>
    </row>
    <row r="31" spans="1:34" x14ac:dyDescent="0.25">
      <c r="A31" s="35">
        <v>28</v>
      </c>
      <c r="B31" s="17" t="s">
        <v>28</v>
      </c>
      <c r="C31" s="27" t="s">
        <v>3</v>
      </c>
      <c r="D31" s="18"/>
      <c r="E31" s="18"/>
      <c r="F31" s="18"/>
      <c r="G31" s="18"/>
      <c r="H31" s="18"/>
      <c r="I31" s="18"/>
      <c r="J31" s="18">
        <v>1</v>
      </c>
      <c r="K31" s="18"/>
      <c r="L31" s="18">
        <f>1</f>
        <v>1</v>
      </c>
      <c r="M31" s="18"/>
      <c r="N31" s="18">
        <f>1</f>
        <v>1</v>
      </c>
      <c r="O31" s="18"/>
      <c r="P31" s="18">
        <v>1</v>
      </c>
      <c r="Q31" s="18"/>
      <c r="R31" s="18"/>
      <c r="S31" s="18"/>
      <c r="T31" s="18"/>
      <c r="U31" s="18"/>
      <c r="V31" s="18">
        <v>1</v>
      </c>
      <c r="W31" s="18"/>
      <c r="X31" s="18"/>
      <c r="Y31" s="18"/>
      <c r="Z31" s="18">
        <v>2</v>
      </c>
      <c r="AA31" s="18"/>
      <c r="AB31" s="19">
        <v>8</v>
      </c>
      <c r="AC31" s="19">
        <v>0</v>
      </c>
      <c r="AD31" s="20"/>
      <c r="AE31" s="5"/>
      <c r="AF31" s="5"/>
      <c r="AG31" s="5"/>
      <c r="AH31" s="21"/>
    </row>
    <row r="32" spans="1:34" ht="30" x14ac:dyDescent="0.25">
      <c r="A32" s="35">
        <v>29</v>
      </c>
      <c r="B32" s="17" t="s">
        <v>29</v>
      </c>
      <c r="C32" s="27" t="s">
        <v>3</v>
      </c>
      <c r="D32" s="18">
        <f>1</f>
        <v>1</v>
      </c>
      <c r="E32" s="18"/>
      <c r="F32" s="18"/>
      <c r="G32" s="18"/>
      <c r="H32" s="18"/>
      <c r="I32" s="18"/>
      <c r="J32" s="18">
        <v>3</v>
      </c>
      <c r="K32" s="18">
        <v>4</v>
      </c>
      <c r="L32" s="18"/>
      <c r="M32" s="18"/>
      <c r="N32" s="18"/>
      <c r="O32" s="18"/>
      <c r="P32" s="18"/>
      <c r="Q32" s="18"/>
      <c r="R32" s="18"/>
      <c r="S32" s="18">
        <v>1</v>
      </c>
      <c r="T32" s="18"/>
      <c r="U32" s="18"/>
      <c r="V32" s="18"/>
      <c r="W32" s="18"/>
      <c r="X32" s="18"/>
      <c r="Y32" s="18"/>
      <c r="Z32" s="18"/>
      <c r="AA32" s="18"/>
      <c r="AB32" s="19">
        <v>4</v>
      </c>
      <c r="AC32" s="19">
        <v>5</v>
      </c>
      <c r="AD32" s="20"/>
      <c r="AE32" s="5"/>
      <c r="AF32" s="5"/>
      <c r="AG32" s="5"/>
      <c r="AH32" s="21"/>
    </row>
    <row r="33" spans="1:34" ht="30" x14ac:dyDescent="0.25">
      <c r="A33" s="35">
        <v>30</v>
      </c>
      <c r="B33" s="17" t="s">
        <v>30</v>
      </c>
      <c r="C33" s="27" t="s">
        <v>3</v>
      </c>
      <c r="D33" s="18"/>
      <c r="E33" s="18"/>
      <c r="F33" s="18"/>
      <c r="G33" s="18"/>
      <c r="H33" s="18"/>
      <c r="I33" s="18"/>
      <c r="J33" s="18">
        <v>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>
        <v>3</v>
      </c>
      <c r="AC33" s="19">
        <v>0</v>
      </c>
      <c r="AD33" s="20"/>
      <c r="AE33" s="5"/>
      <c r="AF33" s="5"/>
      <c r="AG33" s="5"/>
      <c r="AH33" s="21"/>
    </row>
    <row r="34" spans="1:34" x14ac:dyDescent="0.25">
      <c r="A34" s="35">
        <v>31</v>
      </c>
      <c r="B34" s="17" t="s">
        <v>31</v>
      </c>
      <c r="C34" s="27" t="s">
        <v>3</v>
      </c>
      <c r="D34" s="18"/>
      <c r="E34" s="18"/>
      <c r="F34" s="18"/>
      <c r="G34" s="18">
        <f>1</f>
        <v>1</v>
      </c>
      <c r="H34" s="18"/>
      <c r="I34" s="18"/>
      <c r="J34" s="18">
        <v>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>
        <v>1</v>
      </c>
      <c r="AC34" s="19">
        <v>1</v>
      </c>
      <c r="AD34" s="20"/>
      <c r="AE34" s="5"/>
      <c r="AF34" s="5"/>
      <c r="AG34" s="5"/>
      <c r="AH34" s="21"/>
    </row>
    <row r="35" spans="1:34" x14ac:dyDescent="0.25">
      <c r="A35" s="35">
        <v>32</v>
      </c>
      <c r="B35" s="17" t="s">
        <v>32</v>
      </c>
      <c r="C35" s="27" t="s">
        <v>3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>
        <v>1</v>
      </c>
      <c r="AC35" s="19">
        <v>0</v>
      </c>
      <c r="AD35" s="20"/>
      <c r="AE35" s="5"/>
      <c r="AF35" s="5"/>
      <c r="AG35" s="5"/>
      <c r="AH35" s="21"/>
    </row>
    <row r="36" spans="1:34" x14ac:dyDescent="0.25">
      <c r="A36" s="35">
        <v>33</v>
      </c>
      <c r="B36" s="17" t="s">
        <v>33</v>
      </c>
      <c r="C36" s="27" t="s">
        <v>3</v>
      </c>
      <c r="D36" s="18">
        <f>1</f>
        <v>1</v>
      </c>
      <c r="E36" s="18"/>
      <c r="F36" s="18">
        <f>1+1+1+1</f>
        <v>4</v>
      </c>
      <c r="G36" s="18"/>
      <c r="H36" s="18">
        <f>2</f>
        <v>2</v>
      </c>
      <c r="I36" s="18"/>
      <c r="J36" s="18"/>
      <c r="K36" s="18"/>
      <c r="L36" s="18"/>
      <c r="M36" s="18"/>
      <c r="N36" s="18"/>
      <c r="O36" s="18"/>
      <c r="P36" s="18">
        <v>1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>
        <v>9</v>
      </c>
      <c r="AC36" s="19">
        <v>0</v>
      </c>
      <c r="AD36" s="20"/>
      <c r="AE36" s="5"/>
      <c r="AF36" s="5"/>
      <c r="AG36" s="5"/>
      <c r="AH36" s="21"/>
    </row>
    <row r="37" spans="1:34" x14ac:dyDescent="0.25">
      <c r="A37" s="35">
        <v>34</v>
      </c>
      <c r="B37" s="17" t="s">
        <v>34</v>
      </c>
      <c r="C37" s="27" t="s">
        <v>3</v>
      </c>
      <c r="D37" s="18"/>
      <c r="E37" s="18"/>
      <c r="F37" s="18">
        <f>1</f>
        <v>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v>1</v>
      </c>
      <c r="Y37" s="18"/>
      <c r="Z37" s="18"/>
      <c r="AA37" s="18"/>
      <c r="AB37" s="19">
        <v>2</v>
      </c>
      <c r="AC37" s="19">
        <v>0</v>
      </c>
      <c r="AD37" s="20"/>
      <c r="AE37" s="5"/>
      <c r="AF37" s="5"/>
      <c r="AG37" s="5"/>
      <c r="AH37" s="21"/>
    </row>
    <row r="38" spans="1:34" ht="45" x14ac:dyDescent="0.25">
      <c r="A38" s="35">
        <v>35</v>
      </c>
      <c r="B38" s="17" t="s">
        <v>35</v>
      </c>
      <c r="C38" s="27" t="s">
        <v>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>
        <v>1</v>
      </c>
      <c r="AC38" s="19">
        <v>0</v>
      </c>
      <c r="AD38" s="20"/>
      <c r="AE38" s="5"/>
      <c r="AF38" s="5"/>
      <c r="AG38" s="5"/>
      <c r="AH38" s="21"/>
    </row>
    <row r="39" spans="1:34" x14ac:dyDescent="0.25">
      <c r="A39" s="35">
        <v>36</v>
      </c>
      <c r="B39" s="17" t="s">
        <v>36</v>
      </c>
      <c r="C39" s="27" t="s">
        <v>3</v>
      </c>
      <c r="D39" s="18"/>
      <c r="E39" s="18"/>
      <c r="F39" s="18"/>
      <c r="G39" s="18"/>
      <c r="H39" s="18"/>
      <c r="I39" s="18"/>
      <c r="J39" s="18">
        <v>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>
        <v>1</v>
      </c>
      <c r="AC39" s="19">
        <v>0</v>
      </c>
      <c r="AD39" s="20"/>
      <c r="AE39" s="5"/>
      <c r="AF39" s="5"/>
      <c r="AG39" s="5"/>
      <c r="AH39" s="21"/>
    </row>
    <row r="40" spans="1:34" x14ac:dyDescent="0.25">
      <c r="A40" s="35">
        <v>37</v>
      </c>
      <c r="B40" s="17" t="s">
        <v>37</v>
      </c>
      <c r="C40" s="27" t="s">
        <v>3</v>
      </c>
      <c r="D40" s="18"/>
      <c r="E40" s="18"/>
      <c r="F40" s="18"/>
      <c r="G40" s="18"/>
      <c r="H40" s="18">
        <f>2</f>
        <v>2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</v>
      </c>
      <c r="Y40" s="18"/>
      <c r="Z40" s="18"/>
      <c r="AA40" s="18"/>
      <c r="AB40" s="19">
        <v>3</v>
      </c>
      <c r="AC40" s="19">
        <v>0</v>
      </c>
      <c r="AD40" s="20"/>
      <c r="AE40" s="5"/>
      <c r="AF40" s="5"/>
      <c r="AG40" s="5"/>
      <c r="AH40" s="21"/>
    </row>
    <row r="41" spans="1:34" x14ac:dyDescent="0.25">
      <c r="A41" s="35">
        <v>38</v>
      </c>
      <c r="B41" s="17" t="s">
        <v>38</v>
      </c>
      <c r="C41" s="27" t="s">
        <v>1</v>
      </c>
      <c r="D41" s="18"/>
      <c r="E41" s="18"/>
      <c r="F41" s="18"/>
      <c r="G41" s="18"/>
      <c r="H41" s="18"/>
      <c r="I41" s="18"/>
      <c r="J41" s="18">
        <v>8</v>
      </c>
      <c r="K41" s="18"/>
      <c r="L41" s="18"/>
      <c r="M41" s="18"/>
      <c r="N41" s="18"/>
      <c r="O41" s="18"/>
      <c r="P41" s="18">
        <v>18.5</v>
      </c>
      <c r="Q41" s="18"/>
      <c r="R41" s="18">
        <v>2</v>
      </c>
      <c r="S41" s="18"/>
      <c r="T41" s="18">
        <v>14</v>
      </c>
      <c r="U41" s="18"/>
      <c r="V41" s="18"/>
      <c r="W41" s="18"/>
      <c r="X41" s="18">
        <v>18</v>
      </c>
      <c r="Y41" s="18"/>
      <c r="Z41" s="18">
        <v>4</v>
      </c>
      <c r="AA41" s="18"/>
      <c r="AB41" s="19">
        <v>72</v>
      </c>
      <c r="AC41" s="19">
        <v>0</v>
      </c>
      <c r="AD41" s="20"/>
      <c r="AE41" s="5"/>
      <c r="AF41" s="5"/>
      <c r="AG41" s="5"/>
      <c r="AH41" s="21"/>
    </row>
    <row r="42" spans="1:34" x14ac:dyDescent="0.25">
      <c r="A42" s="35">
        <v>39</v>
      </c>
      <c r="B42" s="17" t="s">
        <v>39</v>
      </c>
      <c r="C42" s="27" t="s">
        <v>3</v>
      </c>
      <c r="D42" s="18"/>
      <c r="E42" s="18"/>
      <c r="F42" s="18"/>
      <c r="G42" s="18"/>
      <c r="H42" s="18"/>
      <c r="I42" s="18"/>
      <c r="J42" s="18"/>
      <c r="K42" s="18"/>
      <c r="L42" s="18">
        <f>2+1+3</f>
        <v>6</v>
      </c>
      <c r="M42" s="18">
        <f>1</f>
        <v>1</v>
      </c>
      <c r="N42" s="18">
        <f>1+3</f>
        <v>4</v>
      </c>
      <c r="O42" s="18"/>
      <c r="P42" s="18">
        <v>1</v>
      </c>
      <c r="Q42" s="18"/>
      <c r="R42" s="18">
        <v>2</v>
      </c>
      <c r="S42" s="18"/>
      <c r="T42" s="18">
        <v>2</v>
      </c>
      <c r="U42" s="18"/>
      <c r="V42" s="18">
        <v>1</v>
      </c>
      <c r="W42" s="18"/>
      <c r="X42" s="18">
        <v>3</v>
      </c>
      <c r="Y42" s="18"/>
      <c r="Z42" s="18">
        <v>1</v>
      </c>
      <c r="AA42" s="18"/>
      <c r="AB42" s="19">
        <v>22</v>
      </c>
      <c r="AC42" s="19">
        <v>1</v>
      </c>
      <c r="AD42" s="20"/>
      <c r="AE42" s="5"/>
      <c r="AF42" s="5"/>
      <c r="AG42" s="5"/>
      <c r="AH42" s="21"/>
    </row>
    <row r="43" spans="1:34" x14ac:dyDescent="0.25">
      <c r="A43" s="35">
        <v>40</v>
      </c>
      <c r="B43" s="17" t="s">
        <v>40</v>
      </c>
      <c r="C43" s="27" t="s">
        <v>3</v>
      </c>
      <c r="D43" s="18">
        <f>1+1</f>
        <v>2</v>
      </c>
      <c r="E43" s="18"/>
      <c r="F43" s="18">
        <f>1+1+1+1</f>
        <v>4</v>
      </c>
      <c r="G43" s="18"/>
      <c r="H43" s="18">
        <f>1+1</f>
        <v>2</v>
      </c>
      <c r="I43" s="18"/>
      <c r="J43" s="18">
        <v>2</v>
      </c>
      <c r="K43" s="18"/>
      <c r="L43" s="18"/>
      <c r="M43" s="18"/>
      <c r="N43" s="18"/>
      <c r="O43" s="18"/>
      <c r="P43" s="18">
        <v>3</v>
      </c>
      <c r="Q43" s="18"/>
      <c r="R43" s="18"/>
      <c r="S43" s="18"/>
      <c r="T43" s="18">
        <v>1</v>
      </c>
      <c r="U43" s="18"/>
      <c r="V43" s="18"/>
      <c r="W43" s="18"/>
      <c r="X43" s="18">
        <v>2</v>
      </c>
      <c r="Y43" s="18"/>
      <c r="Z43" s="18"/>
      <c r="AA43" s="18"/>
      <c r="AB43" s="19">
        <v>17</v>
      </c>
      <c r="AC43" s="19">
        <v>0</v>
      </c>
      <c r="AD43" s="20"/>
      <c r="AE43" s="5"/>
      <c r="AF43" s="5"/>
      <c r="AG43" s="5"/>
      <c r="AH43" s="21"/>
    </row>
    <row r="44" spans="1:34" x14ac:dyDescent="0.25">
      <c r="A44" s="35">
        <v>41</v>
      </c>
      <c r="B44" s="17" t="s">
        <v>41</v>
      </c>
      <c r="C44" s="27" t="s">
        <v>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v>12.5</v>
      </c>
      <c r="Q44" s="18"/>
      <c r="R44" s="18">
        <v>21</v>
      </c>
      <c r="S44" s="18"/>
      <c r="T44" s="18">
        <v>23</v>
      </c>
      <c r="U44" s="18"/>
      <c r="V44" s="18"/>
      <c r="W44" s="18"/>
      <c r="X44" s="18">
        <v>10</v>
      </c>
      <c r="Y44" s="18"/>
      <c r="Z44" s="18">
        <v>22</v>
      </c>
      <c r="AA44" s="18"/>
      <c r="AB44" s="19">
        <v>98</v>
      </c>
      <c r="AC44" s="19">
        <v>0</v>
      </c>
      <c r="AD44" s="20"/>
      <c r="AE44" s="5"/>
      <c r="AF44" s="5"/>
      <c r="AG44" s="5"/>
      <c r="AH44" s="21"/>
    </row>
    <row r="45" spans="1:34" ht="30" x14ac:dyDescent="0.25">
      <c r="A45" s="35">
        <v>42</v>
      </c>
      <c r="B45" s="17" t="s">
        <v>42</v>
      </c>
      <c r="C45" s="27" t="s">
        <v>3</v>
      </c>
      <c r="D45" s="18">
        <f>3+8.5</f>
        <v>11.5</v>
      </c>
      <c r="E45" s="18"/>
      <c r="F45" s="18"/>
      <c r="G45" s="18"/>
      <c r="H45" s="18"/>
      <c r="I45" s="18"/>
      <c r="J45" s="18">
        <v>2</v>
      </c>
      <c r="K45" s="18"/>
      <c r="L45" s="18"/>
      <c r="M45" s="18"/>
      <c r="N45" s="18">
        <f>7</f>
        <v>7</v>
      </c>
      <c r="O45" s="18"/>
      <c r="P45" s="18"/>
      <c r="Q45" s="18"/>
      <c r="R45" s="18">
        <v>6</v>
      </c>
      <c r="S45" s="18"/>
      <c r="T45" s="18"/>
      <c r="U45" s="18"/>
      <c r="V45" s="18"/>
      <c r="W45" s="18"/>
      <c r="X45" s="18">
        <v>3</v>
      </c>
      <c r="Y45" s="18"/>
      <c r="Z45" s="18">
        <v>1</v>
      </c>
      <c r="AA45" s="18"/>
      <c r="AB45" s="19">
        <v>34</v>
      </c>
      <c r="AC45" s="19">
        <v>0</v>
      </c>
      <c r="AD45" s="20"/>
      <c r="AE45" s="5"/>
      <c r="AF45" s="5"/>
      <c r="AG45" s="5"/>
      <c r="AH45" s="21"/>
    </row>
    <row r="46" spans="1:34" x14ac:dyDescent="0.25">
      <c r="A46" s="35">
        <v>43</v>
      </c>
      <c r="B46" s="17" t="s">
        <v>43</v>
      </c>
      <c r="C46" s="27" t="s">
        <v>3</v>
      </c>
      <c r="D46" s="18">
        <f>1+1+1+2+1+1</f>
        <v>7</v>
      </c>
      <c r="E46" s="18">
        <f>1+1</f>
        <v>2</v>
      </c>
      <c r="F46" s="18">
        <f>1</f>
        <v>1</v>
      </c>
      <c r="G46" s="18"/>
      <c r="H46" s="18">
        <f>2+2+3+2+2+1+1</f>
        <v>13</v>
      </c>
      <c r="I46" s="18"/>
      <c r="J46" s="18">
        <v>23</v>
      </c>
      <c r="K46" s="18">
        <v>3</v>
      </c>
      <c r="L46" s="18">
        <f>3+1+1</f>
        <v>5</v>
      </c>
      <c r="M46" s="18"/>
      <c r="N46" s="18"/>
      <c r="O46" s="18"/>
      <c r="P46" s="18">
        <v>3</v>
      </c>
      <c r="Q46" s="18"/>
      <c r="R46" s="18">
        <v>6</v>
      </c>
      <c r="S46" s="18"/>
      <c r="T46" s="18">
        <v>2</v>
      </c>
      <c r="U46" s="18"/>
      <c r="V46" s="18">
        <v>1</v>
      </c>
      <c r="W46" s="18"/>
      <c r="X46" s="18">
        <v>7</v>
      </c>
      <c r="Y46" s="18"/>
      <c r="Z46" s="18">
        <v>1</v>
      </c>
      <c r="AA46" s="18"/>
      <c r="AB46" s="19">
        <v>76</v>
      </c>
      <c r="AC46" s="19">
        <v>5</v>
      </c>
      <c r="AD46" s="20"/>
      <c r="AE46" s="5"/>
      <c r="AF46" s="5"/>
      <c r="AG46" s="5"/>
      <c r="AH46" s="21"/>
    </row>
    <row r="47" spans="1:34" x14ac:dyDescent="0.25">
      <c r="A47" s="35">
        <v>44</v>
      </c>
      <c r="B47" s="17" t="s">
        <v>69</v>
      </c>
      <c r="C47" s="27" t="s">
        <v>53</v>
      </c>
      <c r="D47" s="3">
        <f>5.66+1.21+6.73+1.72+35.6+137.17</f>
        <v>188.08999999999997</v>
      </c>
      <c r="E47" s="3">
        <f>1.68+1.58+5.22+0.48+1.36+1.83+35.6+98.13+2.24+1.58+3.98+1.83+27.7</f>
        <v>183.21</v>
      </c>
      <c r="F47" s="3">
        <f>3.55+1.13+0.57+1.08+0.95+0.84+0.48+6.6+2.5+2.24+4.72+1.14+13.64+1.08+1.13+4.08+1.9+4.46+1.68+2.68+2.4+5+4.48+13.2+6.78+2.73+1.8+2.4</f>
        <v>95.240000000000009</v>
      </c>
      <c r="G47" s="3">
        <f>1+0.22+12.1+2.47+1.78+1.53+5.21+1.39+8.98+4.64+1+1.25+2.59+0.94+1.95+2.85+9.96</f>
        <v>59.860000000000014</v>
      </c>
      <c r="H47" s="3">
        <f>7.69+3.64+1.82+3.64+3.3+0.21+3.64+3.85+2.64</f>
        <v>30.430000000000003</v>
      </c>
      <c r="I47" s="3">
        <f>4</f>
        <v>4</v>
      </c>
      <c r="J47" s="3">
        <f>5.52+17.16+30.56+18.4+359.86+6.8+11.44+3.86+2.02+1.53+16.37+1.55+0.15+3.23+1.43+2.16+9.47+2.27+1.04+0.38+7.84+11.7+7.84+107.09+20.2+11.58+33.92+27.33+48.78+15.76+2.31+2.7</f>
        <v>792.25000000000011</v>
      </c>
      <c r="K47" s="3">
        <f>35.6+11.51+2.24+1.57+2.73+2.72+0.95+5.44+0.84+1.83+2.64+3.25+1.11+0.08</f>
        <v>72.510000000000005</v>
      </c>
      <c r="L47" s="3">
        <f>2+18.4+13.18+4+3.63+1.11+4.88+2.31+0.45+0.95+1.36+0.68+1.83+2.24+2.5</f>
        <v>59.52000000000001</v>
      </c>
      <c r="M47" s="3">
        <f>0.37+0.4+1.14+0.9+2.54+3.34+2.91+0.81+1.16+2.15+5.34+0.42+1.16+2.15+4.67+0.42</f>
        <v>29.880000000000003</v>
      </c>
      <c r="N47" s="3">
        <f>7.69+1.04+12.69+14.85+6.16+3.78+9.31+1.96+2.09+1.67+9.89+6.45+6.16+1.06+1+0.5+3.78+4.74+2.46+0.32+4.06+2.41+3.78+2.32+2.3+1.08+1.13+1.53+0.61+2.04+2.04+0.95+0.84+5+3.69+2.18+1.43+1.57+0.29+3.64+3.68+0.87+0.5+1.5+0.8+0.5+6.65+4.63+7.03+18.93+3.72+26.35+94+21.32+13.03+0.76+0.53+0.5+2.79+12.44+12.41+2.92+0.04+20.88+2.64+0.91+4.25+1.54+0.72+1.09+1.08+1.58+79.09+5.98+0.43+19.52+8.52+25.34+6.24+5.3+2.78+1.24+0.5+1.5+3.5</f>
        <v>571.02</v>
      </c>
      <c r="O47" s="3"/>
      <c r="P47" s="3">
        <v>110.83</v>
      </c>
      <c r="Q47" s="3">
        <v>119.8197</v>
      </c>
      <c r="R47" s="3">
        <v>42.14</v>
      </c>
      <c r="S47" s="3">
        <v>223.91679999999999</v>
      </c>
      <c r="T47" s="3">
        <v>111.2307</v>
      </c>
      <c r="U47" s="3">
        <v>46.962299999999999</v>
      </c>
      <c r="V47" s="3">
        <v>82.150800000000004</v>
      </c>
      <c r="W47" s="3">
        <v>196.4177</v>
      </c>
      <c r="X47" s="3">
        <v>143.94120000000001</v>
      </c>
      <c r="Y47" s="3">
        <v>222.43389999999999</v>
      </c>
      <c r="Z47" s="3">
        <v>331.1078</v>
      </c>
      <c r="AA47" s="3">
        <v>180.30840000000001</v>
      </c>
      <c r="AB47" s="19">
        <v>2814</v>
      </c>
      <c r="AC47" s="19">
        <v>1473</v>
      </c>
      <c r="AD47" s="19"/>
      <c r="AE47" s="5"/>
      <c r="AF47" s="5"/>
      <c r="AG47" s="5"/>
      <c r="AH47" s="21"/>
    </row>
    <row r="48" spans="1:34" ht="15.75" thickBot="1" x14ac:dyDescent="0.3">
      <c r="A48" s="36">
        <v>45</v>
      </c>
      <c r="B48" s="22" t="s">
        <v>68</v>
      </c>
      <c r="C48" s="28" t="s">
        <v>55</v>
      </c>
      <c r="D48" s="4">
        <f>122.72+15.4+183.7+100.59+222.43+46.68</f>
        <v>691.51999999999987</v>
      </c>
      <c r="E48" s="4">
        <f>1599.38+797+1241.04+786.75</f>
        <v>4424.17</v>
      </c>
      <c r="F48" s="4">
        <f>25.9+30.92+3.88+23.48+33.92+37+19.9+112.57+5.73+16.65+27.75+5.1+47.1+44.4+6.8+2.7+1.4+513.65+6.64+10.44+4.72+19.9+107+31.45+11.4+12.24+22.56+39.42+61.24+13.01+160+2.7</f>
        <v>1461.5700000000004</v>
      </c>
      <c r="G48" s="4">
        <f>17+4+7+24+66.98+135.17+5.98+184.51+136.78+7+4+314.04+1.7+340.88+1.93+971.81+6.51</f>
        <v>2229.29</v>
      </c>
      <c r="H48" s="4">
        <f>28.49+20.35+28.49+422.76+6.22+26.36+2.8+34.6+19.9+28.49+16.28+16.08+10.08+26.36+2.11+3.55+2.71+3.05+28.49+11+44.77+40.2+28.49+24.42+136.62+1.26</f>
        <v>1013.93</v>
      </c>
      <c r="I48" s="4">
        <f>310.44+258.7+206.96+30.53+258.7</f>
        <v>1065.33</v>
      </c>
      <c r="J48" s="4">
        <f>929.41+296.88+10209.64+2224.38+208.84+156.63+36+11.97+7.2+48.77+11.97+313.26+21.45+42.28+22.76+261.05+22</f>
        <v>14824.490000000002</v>
      </c>
      <c r="K48" s="4">
        <f>43.65+95.54+1144.36+502.11+9.52+22.12+2.73+77.11+20.83</f>
        <v>1917.9699999999996</v>
      </c>
      <c r="L48" s="4">
        <f>19.1+11.74+49.7+17+31.4+25.45+42.7+131.25+11.25+22.1+23.94+37.5+35.91+10.2+131.25+15.3+19.92+481.93+3.17+291.95+64.38+71.46</f>
        <v>1548.6</v>
      </c>
      <c r="M48" s="4">
        <f>65.28+23.94+431.52+1.98+241.05+1.36+316.52+23.85+277.14+23.4</f>
        <v>1406.04</v>
      </c>
      <c r="N48" s="4">
        <f>23.44+56.58+9.4+23.44+4.44+3.06+82.7+8.2+3.01+150+14.1+41.35+4.1+110.46+12.6+58.6+75+52+23.44+45+85.75+84.92+91+107.25+160.19+282.62+1.9+330.38+2.2+207.5+145.26+462.69+3.1+506.89+3.37+593.55+3.88+718.99+447.51+18.4+0.66+1.8+2.1+3+13.8+1.5+10.12+13.05+1.27+0.02+1.04+1157.08+74.67</f>
        <v>6338.380000000001</v>
      </c>
      <c r="O48" s="4"/>
      <c r="P48" s="4">
        <v>7588.01</v>
      </c>
      <c r="Q48" s="4">
        <v>2140.44</v>
      </c>
      <c r="R48" s="4">
        <v>3127.66</v>
      </c>
      <c r="S48" s="4">
        <v>1953.2</v>
      </c>
      <c r="T48" s="4">
        <v>4529.1980000000003</v>
      </c>
      <c r="U48" s="4">
        <v>2585.6799999999998</v>
      </c>
      <c r="V48" s="4">
        <v>3891.01</v>
      </c>
      <c r="W48" s="4">
        <v>8559</v>
      </c>
      <c r="X48" s="4">
        <v>6768.63</v>
      </c>
      <c r="Y48" s="4">
        <v>11404.22</v>
      </c>
      <c r="Z48" s="4">
        <v>20823.002</v>
      </c>
      <c r="AA48" s="4">
        <v>4546.3599999999997</v>
      </c>
      <c r="AB48" s="23">
        <v>87127</v>
      </c>
      <c r="AC48" s="23">
        <v>50678</v>
      </c>
      <c r="AD48" s="4"/>
      <c r="AE48" s="11">
        <f>AB48+AC48</f>
        <v>137805</v>
      </c>
      <c r="AF48" s="11">
        <f>AB48*1.08</f>
        <v>94097.16</v>
      </c>
      <c r="AG48" s="11">
        <f>AC48*1.23</f>
        <v>62333.94</v>
      </c>
      <c r="AH48" s="24">
        <f t="shared" ref="AH48" si="0">AF48+AG48</f>
        <v>156431.1</v>
      </c>
    </row>
    <row r="49" spans="1:34" ht="16.5" thickBot="1" x14ac:dyDescent="0.3">
      <c r="A49" s="9"/>
      <c r="B49" s="32" t="s">
        <v>70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4"/>
      <c r="AE49" s="25"/>
      <c r="AF49" s="25"/>
      <c r="AG49" s="25"/>
      <c r="AH49" s="26"/>
    </row>
  </sheetData>
  <mergeCells count="14">
    <mergeCell ref="B49:AD49"/>
    <mergeCell ref="D2:E2"/>
    <mergeCell ref="A1:AH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KOMPLET B-H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2021-12-31T11:30:49Z</dcterms:modified>
</cp:coreProperties>
</file>